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aid\OneDrive\Desktop\Clear Roads\Projects\In-Progress\20-06 Salt Shed Design\Deliverables\"/>
    </mc:Choice>
  </mc:AlternateContent>
  <xr:revisionPtr revIDLastSave="0" documentId="8_{3A4BFDD8-B552-4624-A9CC-D929A60AD3C8}" xr6:coauthVersionLast="47" xr6:coauthVersionMax="47" xr10:uidLastSave="{00000000-0000-0000-0000-000000000000}"/>
  <bookViews>
    <workbookView xWindow="28680" yWindow="-120" windowWidth="29040" windowHeight="15720" activeTab="2" xr2:uid="{D0DA3CCF-F3AF-0A49-BB4A-1F67CC2B3CB4}"/>
  </bookViews>
  <sheets>
    <sheet name="Conical Piles No Walls" sheetId="1" r:id="rId1"/>
    <sheet name="Storage in Conical Building" sheetId="2" r:id="rId2"/>
    <sheet name="Storage in Rectangular Building" sheetId="3" r:id="rId3"/>
  </sheets>
  <definedNames>
    <definedName name="solver_adj" localSheetId="1" hidden="1">'Storage in Conical Building'!$H$15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itr" localSheetId="1" hidden="1">2147483647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opt" localSheetId="1" hidden="1">'Storage in Conical Building'!$K$15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1000</definedName>
    <definedName name="solver_ver" localSheetId="1" hidden="1">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3" l="1"/>
  <c r="H45" i="3"/>
  <c r="H43" i="3"/>
  <c r="H44" i="3"/>
  <c r="H47" i="3"/>
  <c r="H17" i="3"/>
  <c r="C17" i="3"/>
  <c r="H15" i="3"/>
  <c r="C47" i="3"/>
  <c r="C46" i="3"/>
  <c r="C45" i="3"/>
  <c r="C43" i="3"/>
  <c r="C44" i="3"/>
  <c r="C15" i="3"/>
  <c r="H16" i="2"/>
  <c r="C16" i="2"/>
  <c r="H15" i="2"/>
  <c r="C15" i="2"/>
  <c r="H12" i="1"/>
  <c r="H13" i="1"/>
  <c r="C13" i="1"/>
  <c r="C12" i="1"/>
  <c r="C48" i="3"/>
  <c r="C49" i="3"/>
  <c r="H48" i="3"/>
  <c r="H49" i="3"/>
  <c r="C50" i="3"/>
  <c r="C16" i="3"/>
  <c r="H50" i="3"/>
  <c r="H16" i="3"/>
</calcChain>
</file>

<file path=xl/sharedStrings.xml><?xml version="1.0" encoding="utf-8"?>
<sst xmlns="http://schemas.openxmlformats.org/spreadsheetml/2006/main" count="60" uniqueCount="30">
  <si>
    <t>Conical Piles with No wall support</t>
  </si>
  <si>
    <t>Option 1: How much weight for a given diameter pile</t>
  </si>
  <si>
    <t>Option 2: What diameter to store a given weight of salt</t>
  </si>
  <si>
    <t>Input Section</t>
  </si>
  <si>
    <t>Diameter of Pile (in feet)</t>
  </si>
  <si>
    <t>Weight of Salt Stored (in tons)</t>
  </si>
  <si>
    <t>Output Section</t>
  </si>
  <si>
    <t>Weight of salt stored (in tons)</t>
  </si>
  <si>
    <t>Diameter of Conical Pile (in feet)</t>
  </si>
  <si>
    <t>Height of Pile (in feet)</t>
  </si>
  <si>
    <t>Input Height of Walls (ft)</t>
  </si>
  <si>
    <t>Option 1: How Much Weight Stored for a Given Diameter Pile (assuming conveyer used so 90% efficient storage)</t>
  </si>
  <si>
    <t>Option 2: How Much Weight Stored for a Given Diameter Pile (Assuming no conveyer so 60% efficient storage)</t>
  </si>
  <si>
    <t>Diamter of Pile (in feet)</t>
  </si>
  <si>
    <t>Storage in Conical Building</t>
  </si>
  <si>
    <t>Storage in Rectangular Building</t>
  </si>
  <si>
    <t>Input Aspect Ratio (length/width)</t>
  </si>
  <si>
    <t>Option 2: How Much Weight Stored for a Given Width of Building (Assuming no conveyer so 60% efficient storage)</t>
  </si>
  <si>
    <t>Option 1: How Much Weight Stored for a Given Width of Building (assuming conveyer so 90% efficient storage)</t>
  </si>
  <si>
    <t>Width of Building (ft)</t>
  </si>
  <si>
    <t>Length of Building (in feet)</t>
  </si>
  <si>
    <t>prismatic length</t>
  </si>
  <si>
    <t>width x prismatic length</t>
  </si>
  <si>
    <t>hw + wxtan32/4</t>
  </si>
  <si>
    <t>hw x w2/4</t>
  </si>
  <si>
    <t>0.3125 w3/24</t>
  </si>
  <si>
    <t>pi times above two</t>
  </si>
  <si>
    <t>wl times hw + w x tan32/4</t>
  </si>
  <si>
    <t>sum of above two</t>
  </si>
  <si>
    <t>Height of Salt Pile (in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</si>
</sst>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rgb="FF7F7F7F"/>
      </left>
      <right style="double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double">
        <color auto="1"/>
      </right>
      <top style="thin">
        <color rgb="FF3F3F3F"/>
      </top>
      <bottom style="thin">
        <color rgb="FF3F3F3F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rgb="FF3F3F3F"/>
      </left>
      <right style="double">
        <color auto="1"/>
      </right>
      <top style="thin">
        <color rgb="FF3F3F3F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2" fillId="3" borderId="10" xfId="2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wrapText="1"/>
    </xf>
    <xf numFmtId="164" fontId="2" fillId="3" borderId="8" xfId="2" applyNumberFormat="1" applyBorder="1"/>
    <xf numFmtId="164" fontId="2" fillId="3" borderId="10" xfId="2" applyNumberFormat="1" applyBorder="1"/>
    <xf numFmtId="0" fontId="0" fillId="0" borderId="11" xfId="0" applyBorder="1"/>
    <xf numFmtId="0" fontId="0" fillId="0" borderId="12" xfId="0" applyBorder="1"/>
    <xf numFmtId="1" fontId="0" fillId="5" borderId="15" xfId="0" applyNumberFormat="1" applyFill="1" applyBorder="1"/>
    <xf numFmtId="0" fontId="0" fillId="5" borderId="14" xfId="0" applyFill="1" applyBorder="1"/>
    <xf numFmtId="0" fontId="0" fillId="6" borderId="15" xfId="0" applyFill="1" applyBorder="1"/>
    <xf numFmtId="1" fontId="0" fillId="6" borderId="15" xfId="0" applyNumberFormat="1" applyFill="1" applyBorder="1"/>
    <xf numFmtId="164" fontId="0" fillId="6" borderId="14" xfId="0" applyNumberFormat="1" applyFill="1" applyBorder="1"/>
    <xf numFmtId="0" fontId="1" fillId="2" borderId="7" xfId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166E-D4E9-284A-B32E-843A1CB5D16B}">
  <dimension ref="B1:H14"/>
  <sheetViews>
    <sheetView showGridLines="0" zoomScale="98" zoomScaleNormal="98" workbookViewId="0">
      <selection activeCell="H7" sqref="H7"/>
    </sheetView>
  </sheetViews>
  <sheetFormatPr defaultColWidth="11" defaultRowHeight="15.6" x14ac:dyDescent="0.3"/>
  <cols>
    <col min="2" max="2" width="26.5" customWidth="1"/>
    <col min="3" max="3" width="18" customWidth="1"/>
    <col min="7" max="7" width="31.5" customWidth="1"/>
    <col min="8" max="8" width="15.8984375" customWidth="1"/>
  </cols>
  <sheetData>
    <row r="1" spans="2:8" x14ac:dyDescent="0.3">
      <c r="D1" s="22" t="s">
        <v>0</v>
      </c>
      <c r="E1" s="22"/>
      <c r="F1" s="22"/>
    </row>
    <row r="2" spans="2:8" ht="16.2" thickBot="1" x14ac:dyDescent="0.35"/>
    <row r="3" spans="2:8" ht="16.2" thickTop="1" x14ac:dyDescent="0.3">
      <c r="B3" s="23" t="s">
        <v>1</v>
      </c>
      <c r="C3" s="24"/>
      <c r="G3" s="5" t="s">
        <v>2</v>
      </c>
      <c r="H3" s="6"/>
    </row>
    <row r="4" spans="2:8" x14ac:dyDescent="0.3">
      <c r="B4" s="1"/>
      <c r="C4" s="2"/>
      <c r="G4" s="1"/>
      <c r="H4" s="2"/>
    </row>
    <row r="5" spans="2:8" x14ac:dyDescent="0.3">
      <c r="B5" s="25" t="s">
        <v>3</v>
      </c>
      <c r="C5" s="26"/>
      <c r="G5" s="25" t="s">
        <v>3</v>
      </c>
      <c r="H5" s="26"/>
    </row>
    <row r="6" spans="2:8" x14ac:dyDescent="0.3">
      <c r="B6" s="1"/>
      <c r="C6" s="2"/>
      <c r="G6" s="1"/>
      <c r="H6" s="2"/>
    </row>
    <row r="7" spans="2:8" x14ac:dyDescent="0.3">
      <c r="B7" s="1" t="s">
        <v>4</v>
      </c>
      <c r="C7" s="17">
        <v>50</v>
      </c>
      <c r="G7" s="1" t="s">
        <v>5</v>
      </c>
      <c r="H7" s="17">
        <v>12000</v>
      </c>
    </row>
    <row r="8" spans="2:8" x14ac:dyDescent="0.3">
      <c r="B8" s="1"/>
      <c r="C8" s="2"/>
      <c r="G8" s="1"/>
      <c r="H8" s="2"/>
    </row>
    <row r="9" spans="2:8" x14ac:dyDescent="0.3">
      <c r="B9" s="1"/>
      <c r="C9" s="2"/>
      <c r="G9" s="1"/>
      <c r="H9" s="2"/>
    </row>
    <row r="10" spans="2:8" x14ac:dyDescent="0.3">
      <c r="B10" s="25" t="s">
        <v>6</v>
      </c>
      <c r="C10" s="26"/>
      <c r="G10" s="25" t="s">
        <v>6</v>
      </c>
      <c r="H10" s="26"/>
    </row>
    <row r="11" spans="2:8" x14ac:dyDescent="0.3">
      <c r="B11" s="1"/>
      <c r="C11" s="2"/>
      <c r="G11" s="1"/>
      <c r="H11" s="2"/>
    </row>
    <row r="12" spans="2:8" x14ac:dyDescent="0.3">
      <c r="B12" s="1" t="s">
        <v>7</v>
      </c>
      <c r="C12" s="8">
        <f>((0.3125*PI()*(C7^3))/12)*(80/2000)</f>
        <v>409.06154343617101</v>
      </c>
      <c r="G12" s="1" t="s">
        <v>8</v>
      </c>
      <c r="H12" s="8">
        <f>((24000*H7)/(80*0.3125*PI()))^0.333333</f>
        <v>154.20507990093489</v>
      </c>
    </row>
    <row r="13" spans="2:8" ht="16.2" thickBot="1" x14ac:dyDescent="0.35">
      <c r="B13" s="3" t="s">
        <v>9</v>
      </c>
      <c r="C13" s="4">
        <f>0.3125*C7</f>
        <v>15.625</v>
      </c>
      <c r="G13" s="3" t="s">
        <v>9</v>
      </c>
      <c r="H13" s="9">
        <f>0.3125*H12</f>
        <v>48.18908746904215</v>
      </c>
    </row>
    <row r="14" spans="2:8" ht="16.2" thickTop="1" x14ac:dyDescent="0.3"/>
  </sheetData>
  <sheetProtection algorithmName="SHA-512" hashValue="0G8D1QImNO6POp2mMNVZ90hUE8wY8T5FSgu8WYDrxUy381L2wiGi54qz6qjXPilV/kCjAt6/wJODQROfYXsq+Q==" saltValue="wqzvQM9ME+PWTXdhrNFWjQ==" spinCount="100000" sheet="1" objects="1" scenarios="1" selectLockedCells="1"/>
  <mergeCells count="6">
    <mergeCell ref="D1:F1"/>
    <mergeCell ref="B3:C3"/>
    <mergeCell ref="B5:C5"/>
    <mergeCell ref="G5:H5"/>
    <mergeCell ref="B10:C10"/>
    <mergeCell ref="G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F88D-FD3A-0442-A94E-21488FE58F04}">
  <dimension ref="B1:H17"/>
  <sheetViews>
    <sheetView showGridLines="0" zoomScale="90" zoomScaleNormal="90" workbookViewId="0">
      <selection activeCell="F4" sqref="F4"/>
    </sheetView>
  </sheetViews>
  <sheetFormatPr defaultColWidth="11" defaultRowHeight="15.6" x14ac:dyDescent="0.3"/>
  <cols>
    <col min="2" max="2" width="29.3984375" customWidth="1"/>
    <col min="3" max="3" width="20.5" customWidth="1"/>
    <col min="7" max="7" width="30" customWidth="1"/>
    <col min="8" max="8" width="20.8984375" customWidth="1"/>
    <col min="12" max="12" width="13" bestFit="1" customWidth="1"/>
  </cols>
  <sheetData>
    <row r="1" spans="2:8" x14ac:dyDescent="0.3">
      <c r="D1" s="22" t="s">
        <v>14</v>
      </c>
      <c r="E1" s="22"/>
      <c r="F1" s="22"/>
    </row>
    <row r="3" spans="2:8" ht="16.2" thickBot="1" x14ac:dyDescent="0.35"/>
    <row r="4" spans="2:8" ht="16.8" thickTop="1" thickBot="1" x14ac:dyDescent="0.35">
      <c r="D4" s="10" t="s">
        <v>10</v>
      </c>
      <c r="E4" s="11"/>
      <c r="F4" s="18">
        <v>8</v>
      </c>
    </row>
    <row r="5" spans="2:8" ht="16.2" thickTop="1" x14ac:dyDescent="0.3"/>
    <row r="6" spans="2:8" ht="16.2" thickBot="1" x14ac:dyDescent="0.35"/>
    <row r="7" spans="2:8" s="7" customFormat="1" ht="32.1" customHeight="1" thickTop="1" x14ac:dyDescent="0.3">
      <c r="B7" s="27" t="s">
        <v>11</v>
      </c>
      <c r="C7" s="28"/>
      <c r="G7" s="27" t="s">
        <v>12</v>
      </c>
      <c r="H7" s="28"/>
    </row>
    <row r="8" spans="2:8" x14ac:dyDescent="0.3">
      <c r="B8" s="1"/>
      <c r="C8" s="2"/>
      <c r="G8" s="1"/>
      <c r="H8" s="2"/>
    </row>
    <row r="9" spans="2:8" x14ac:dyDescent="0.3">
      <c r="B9" s="25" t="s">
        <v>3</v>
      </c>
      <c r="C9" s="26"/>
      <c r="G9" s="25" t="s">
        <v>3</v>
      </c>
      <c r="H9" s="26"/>
    </row>
    <row r="10" spans="2:8" x14ac:dyDescent="0.3">
      <c r="B10" s="1"/>
      <c r="C10" s="2"/>
      <c r="G10" s="1"/>
      <c r="H10" s="2"/>
    </row>
    <row r="11" spans="2:8" x14ac:dyDescent="0.3">
      <c r="B11" s="1" t="s">
        <v>4</v>
      </c>
      <c r="C11" s="19">
        <v>135</v>
      </c>
      <c r="G11" s="1" t="s">
        <v>13</v>
      </c>
      <c r="H11" s="19">
        <v>158</v>
      </c>
    </row>
    <row r="12" spans="2:8" x14ac:dyDescent="0.3">
      <c r="B12" s="1"/>
      <c r="C12" s="2"/>
      <c r="G12" s="1"/>
      <c r="H12" s="2"/>
    </row>
    <row r="13" spans="2:8" x14ac:dyDescent="0.3">
      <c r="B13" s="25" t="s">
        <v>6</v>
      </c>
      <c r="C13" s="26"/>
      <c r="G13" s="25" t="s">
        <v>6</v>
      </c>
      <c r="H13" s="26"/>
    </row>
    <row r="14" spans="2:8" x14ac:dyDescent="0.3">
      <c r="B14" s="1"/>
      <c r="C14" s="2"/>
      <c r="G14" s="1"/>
      <c r="H14" s="2"/>
    </row>
    <row r="15" spans="2:8" x14ac:dyDescent="0.3">
      <c r="B15" s="1" t="s">
        <v>5</v>
      </c>
      <c r="C15" s="12">
        <f>(80/2000)*((0.3125*PI()*(C11^3)/12)+(F4*PI()*(C11^2)/4))*0.9</f>
        <v>11368.800403549265</v>
      </c>
      <c r="G15" s="1" t="s">
        <v>5</v>
      </c>
      <c r="H15" s="12">
        <f>(80/2000)*((0.3125*PI()*(H11^3)/12)+(F4*PI()*(H11^2)/4))*0.6</f>
        <v>11509.121013868638</v>
      </c>
    </row>
    <row r="16" spans="2:8" ht="16.2" thickBot="1" x14ac:dyDescent="0.35">
      <c r="B16" s="3" t="s">
        <v>29</v>
      </c>
      <c r="C16" s="13">
        <f>(0.3125*C11)+F4</f>
        <v>50.1875</v>
      </c>
      <c r="G16" s="3" t="s">
        <v>29</v>
      </c>
      <c r="H16" s="13">
        <f>(0.3125*H11)+F4</f>
        <v>57.375</v>
      </c>
    </row>
    <row r="17" ht="16.2" thickTop="1" x14ac:dyDescent="0.3"/>
  </sheetData>
  <sheetProtection algorithmName="SHA-512" hashValue="vucMaBuZCtHbHsLpAt2PozGSKNw5SiRHBFjiZG0qPzl3HvHFR7OkXsRKtHrq2dMjr3xYaknjkRjLy//kvyofMw==" saltValue="fP21lCjhjsoYbDbahqzpCQ==" spinCount="100000" sheet="1" objects="1" scenarios="1" selectLockedCells="1"/>
  <mergeCells count="7">
    <mergeCell ref="D1:F1"/>
    <mergeCell ref="B7:C7"/>
    <mergeCell ref="B9:C9"/>
    <mergeCell ref="B13:C13"/>
    <mergeCell ref="G7:H7"/>
    <mergeCell ref="G9:H9"/>
    <mergeCell ref="G13:H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D8B3-3DD0-4574-B4C8-2E1F4F473A6E}">
  <dimension ref="B1:H50"/>
  <sheetViews>
    <sheetView showGridLines="0" tabSelected="1" workbookViewId="0">
      <selection activeCell="H11" sqref="H11"/>
    </sheetView>
  </sheetViews>
  <sheetFormatPr defaultRowHeight="15.6" x14ac:dyDescent="0.3"/>
  <cols>
    <col min="2" max="2" width="37.19921875" customWidth="1"/>
    <col min="3" max="3" width="9.3984375" bestFit="1" customWidth="1"/>
    <col min="4" max="4" width="32" customWidth="1"/>
    <col min="6" max="6" width="0" hidden="1" customWidth="1"/>
    <col min="7" max="7" width="39.8984375" customWidth="1"/>
  </cols>
  <sheetData>
    <row r="1" spans="2:8" x14ac:dyDescent="0.3">
      <c r="D1" s="22" t="s">
        <v>15</v>
      </c>
      <c r="E1" s="22"/>
    </row>
    <row r="3" spans="2:8" ht="16.2" thickBot="1" x14ac:dyDescent="0.35"/>
    <row r="4" spans="2:8" ht="16.2" thickTop="1" x14ac:dyDescent="0.3">
      <c r="D4" s="5" t="s">
        <v>10</v>
      </c>
      <c r="E4" s="20">
        <v>12</v>
      </c>
    </row>
    <row r="5" spans="2:8" x14ac:dyDescent="0.3">
      <c r="D5" s="1"/>
      <c r="E5" s="2"/>
    </row>
    <row r="6" spans="2:8" ht="16.2" thickBot="1" x14ac:dyDescent="0.35">
      <c r="D6" s="3" t="s">
        <v>16</v>
      </c>
      <c r="E6" s="21">
        <v>5</v>
      </c>
    </row>
    <row r="7" spans="2:8" ht="47.25" customHeight="1" thickTop="1" x14ac:dyDescent="0.3">
      <c r="B7" s="27" t="s">
        <v>18</v>
      </c>
      <c r="C7" s="28"/>
      <c r="G7" s="27" t="s">
        <v>17</v>
      </c>
      <c r="H7" s="28"/>
    </row>
    <row r="8" spans="2:8" x14ac:dyDescent="0.3">
      <c r="B8" s="1"/>
      <c r="C8" s="2"/>
      <c r="G8" s="1"/>
      <c r="H8" s="2"/>
    </row>
    <row r="9" spans="2:8" x14ac:dyDescent="0.3">
      <c r="B9" s="25" t="s">
        <v>3</v>
      </c>
      <c r="C9" s="26"/>
      <c r="G9" s="25" t="s">
        <v>3</v>
      </c>
      <c r="H9" s="26"/>
    </row>
    <row r="10" spans="2:8" x14ac:dyDescent="0.3">
      <c r="B10" s="1"/>
      <c r="C10" s="2"/>
      <c r="G10" s="1"/>
      <c r="H10" s="2"/>
    </row>
    <row r="11" spans="2:8" x14ac:dyDescent="0.3">
      <c r="B11" s="1" t="s">
        <v>19</v>
      </c>
      <c r="C11" s="19">
        <v>69</v>
      </c>
      <c r="G11" s="1" t="s">
        <v>19</v>
      </c>
      <c r="H11" s="19">
        <v>75</v>
      </c>
    </row>
    <row r="12" spans="2:8" x14ac:dyDescent="0.3">
      <c r="B12" s="1"/>
      <c r="C12" s="2"/>
      <c r="G12" s="1"/>
      <c r="H12" s="2"/>
    </row>
    <row r="13" spans="2:8" x14ac:dyDescent="0.3">
      <c r="B13" s="25" t="s">
        <v>6</v>
      </c>
      <c r="C13" s="26"/>
      <c r="G13" s="25" t="s">
        <v>6</v>
      </c>
      <c r="H13" s="26"/>
    </row>
    <row r="14" spans="2:8" x14ac:dyDescent="0.3">
      <c r="B14" s="1"/>
      <c r="C14" s="2"/>
      <c r="G14" s="1"/>
      <c r="H14" s="2"/>
    </row>
    <row r="15" spans="2:8" x14ac:dyDescent="0.3">
      <c r="B15" s="1" t="s">
        <v>20</v>
      </c>
      <c r="C15" s="14">
        <f>E6*C11</f>
        <v>345</v>
      </c>
      <c r="G15" s="1" t="s">
        <v>20</v>
      </c>
      <c r="H15" s="14">
        <f>E6*H11</f>
        <v>375</v>
      </c>
    </row>
    <row r="16" spans="2:8" x14ac:dyDescent="0.3">
      <c r="B16" s="1" t="s">
        <v>5</v>
      </c>
      <c r="C16" s="15">
        <f>(0.9)*(80/2000)*C50</f>
        <v>17724.190481797094</v>
      </c>
      <c r="G16" s="1" t="s">
        <v>5</v>
      </c>
      <c r="H16" s="15">
        <f>0.6*(80/2000)*H50</f>
        <v>14500.287922187037</v>
      </c>
    </row>
    <row r="17" spans="2:8" ht="16.2" thickBot="1" x14ac:dyDescent="0.35">
      <c r="B17" s="3" t="s">
        <v>29</v>
      </c>
      <c r="C17" s="16">
        <f>E4+((C11/2)*TAN(0.559))</f>
        <v>33.581728288791574</v>
      </c>
      <c r="G17" s="3" t="s">
        <v>29</v>
      </c>
      <c r="H17" s="16">
        <f>E4+((H11/2)*TAN(0.559))</f>
        <v>35.45840031390388</v>
      </c>
    </row>
    <row r="18" spans="2:8" ht="16.2" thickTop="1" x14ac:dyDescent="0.3"/>
    <row r="43" spans="2:8" x14ac:dyDescent="0.3">
      <c r="B43" t="s">
        <v>21</v>
      </c>
      <c r="C43">
        <f>C11*(E6-1)</f>
        <v>276</v>
      </c>
      <c r="G43" t="s">
        <v>21</v>
      </c>
      <c r="H43">
        <f>H11*(E6-1)</f>
        <v>300</v>
      </c>
    </row>
    <row r="44" spans="2:8" x14ac:dyDescent="0.3">
      <c r="B44" t="s">
        <v>22</v>
      </c>
      <c r="C44">
        <f>C11*C43</f>
        <v>19044</v>
      </c>
      <c r="G44" t="s">
        <v>22</v>
      </c>
      <c r="H44">
        <f>H11*H43</f>
        <v>22500</v>
      </c>
    </row>
    <row r="45" spans="2:8" x14ac:dyDescent="0.3">
      <c r="B45" t="s">
        <v>23</v>
      </c>
      <c r="C45">
        <f>E4+((C11*TAN(0.559))/4)</f>
        <v>22.790864144395787</v>
      </c>
      <c r="G45" t="s">
        <v>23</v>
      </c>
      <c r="H45">
        <f>E4+((H11*TAN(0.559))/4)</f>
        <v>23.72920015695194</v>
      </c>
    </row>
    <row r="46" spans="2:8" x14ac:dyDescent="0.3">
      <c r="B46" t="s">
        <v>24</v>
      </c>
      <c r="C46">
        <f>E4*C11*C11/4</f>
        <v>14283</v>
      </c>
      <c r="G46" t="s">
        <v>24</v>
      </c>
      <c r="H46">
        <f>E4*H11*H11/4</f>
        <v>16875</v>
      </c>
    </row>
    <row r="47" spans="2:8" x14ac:dyDescent="0.3">
      <c r="B47" t="s">
        <v>25</v>
      </c>
      <c r="C47">
        <f>0.3125*C11*C11*C11/24</f>
        <v>4277.4609375</v>
      </c>
      <c r="G47" t="s">
        <v>25</v>
      </c>
      <c r="H47">
        <f>0.3125*H11*H11*H11/24</f>
        <v>5493.1640625</v>
      </c>
    </row>
    <row r="48" spans="2:8" x14ac:dyDescent="0.3">
      <c r="B48" t="s">
        <v>26</v>
      </c>
      <c r="C48">
        <f>PI()*(C46+C47)</f>
        <v>58309.407728490325</v>
      </c>
      <c r="G48" t="s">
        <v>26</v>
      </c>
      <c r="H48">
        <f>PI()*(H46+H47)</f>
        <v>70271.659893041229</v>
      </c>
    </row>
    <row r="49" spans="2:8" x14ac:dyDescent="0.3">
      <c r="B49" t="s">
        <v>27</v>
      </c>
      <c r="C49">
        <f>C44*C45</f>
        <v>434029.21676587337</v>
      </c>
      <c r="G49" t="s">
        <v>27</v>
      </c>
      <c r="H49">
        <f>H44*H45</f>
        <v>533907.00353141862</v>
      </c>
    </row>
    <row r="50" spans="2:8" x14ac:dyDescent="0.3">
      <c r="B50" t="s">
        <v>28</v>
      </c>
      <c r="C50">
        <f>C48+C49</f>
        <v>492338.62449436367</v>
      </c>
      <c r="G50" t="s">
        <v>28</v>
      </c>
      <c r="H50">
        <f>H48+H49</f>
        <v>604178.66342445987</v>
      </c>
    </row>
  </sheetData>
  <sheetProtection algorithmName="SHA-512" hashValue="ezKcfTybkC4SrDMLdnW+gwS9L/bPL9pnwBx2qjIixoYXrR8QeXtHCJdqety1dyaDc7++WklQRf+B9GRYdJ5tVA==" saltValue="J7ctixOYPXa/vW8uxKwE7g==" spinCount="100000" sheet="1" objects="1" scenarios="1" selectLockedCells="1"/>
  <mergeCells count="7">
    <mergeCell ref="D1:E1"/>
    <mergeCell ref="B9:C9"/>
    <mergeCell ref="B13:C13"/>
    <mergeCell ref="G9:H9"/>
    <mergeCell ref="G13:H13"/>
    <mergeCell ref="B7:C7"/>
    <mergeCell ref="G7:H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6afd42-0c1f-4545-96c8-d0853161d9cd">
      <Terms xmlns="http://schemas.microsoft.com/office/infopath/2007/PartnerControls"/>
    </lcf76f155ced4ddcb4097134ff3c332f>
    <TaxCatchAll xmlns="c241087b-9a83-42f9-8c8a-0ed546dc83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1AB0CEB5FA541B0E887E6837C7805" ma:contentTypeVersion="12" ma:contentTypeDescription="Create a new document." ma:contentTypeScope="" ma:versionID="d3f9de2b0923addae27a5d030e8773da">
  <xsd:schema xmlns:xsd="http://www.w3.org/2001/XMLSchema" xmlns:xs="http://www.w3.org/2001/XMLSchema" xmlns:p="http://schemas.microsoft.com/office/2006/metadata/properties" xmlns:ns2="666afd42-0c1f-4545-96c8-d0853161d9cd" xmlns:ns3="c241087b-9a83-42f9-8c8a-0ed546dc83e3" targetNamespace="http://schemas.microsoft.com/office/2006/metadata/properties" ma:root="true" ma:fieldsID="1fb84dd636bbc3af568161d6113d964c" ns2:_="" ns3:_="">
    <xsd:import namespace="666afd42-0c1f-4545-96c8-d0853161d9cd"/>
    <xsd:import namespace="c241087b-9a83-42f9-8c8a-0ed546dc8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afd42-0c1f-4545-96c8-d0853161d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f293baf-f14a-4e09-9b2d-92464cba3f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1087b-9a83-42f9-8c8a-0ed546dc83e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17f8516-0973-4075-b2b3-7ef61dcebffa}" ma:internalName="TaxCatchAll" ma:showField="CatchAllData" ma:web="c241087b-9a83-42f9-8c8a-0ed546dc8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5188F-360E-49D4-83B3-87FC0B6933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F690CD-432A-452E-964C-747B1FAD3583}">
  <ds:schemaRefs>
    <ds:schemaRef ds:uri="http://schemas.microsoft.com/office/2006/metadata/properties"/>
    <ds:schemaRef ds:uri="http://schemas.microsoft.com/office/infopath/2007/PartnerControls"/>
    <ds:schemaRef ds:uri="666afd42-0c1f-4545-96c8-d0853161d9cd"/>
    <ds:schemaRef ds:uri="c241087b-9a83-42f9-8c8a-0ed546dc83e3"/>
  </ds:schemaRefs>
</ds:datastoreItem>
</file>

<file path=customXml/itemProps3.xml><?xml version="1.0" encoding="utf-8"?>
<ds:datastoreItem xmlns:ds="http://schemas.openxmlformats.org/officeDocument/2006/customXml" ds:itemID="{185593F5-03FC-4AFF-95FF-814C4690F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afd42-0c1f-4545-96c8-d0853161d9cd"/>
    <ds:schemaRef ds:uri="c241087b-9a83-42f9-8c8a-0ed546dc8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Conical Piles No Walls</vt:lpstr>
      <vt:lpstr>Storage in Conical Building</vt:lpstr>
      <vt:lpstr>Storage in Rectangular Building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Wilfrid Nixon</dc:creator>
  <cp:keywords/>
  <dc:description/>
  <cp:lastModifiedBy>Greg Waidley</cp:lastModifiedBy>
  <cp:revision/>
  <dcterms:created xsi:type="dcterms:W3CDTF">2022-04-27T18:51:48Z</dcterms:created>
  <dcterms:modified xsi:type="dcterms:W3CDTF">2023-07-28T22:40:48Z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0x010100CEB1AB0CEB5FA541B0E887E6837C7805</vt:lpwstr>
  </property>
  <property fmtid="{D5CDD505-2E9C-101B-9397-08002B2CF9AE}" pid="3" name="MediaServiceImageTags">
    <vt:lpwstr/>
  </property>
</Properties>
</file>